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9 ой свод" sheetId="2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20" l="1"/>
  <c r="I32" i="20"/>
  <c r="H32" i="20"/>
  <c r="K32" i="20" s="1"/>
  <c r="H31" i="20"/>
  <c r="K31" i="20" s="1"/>
  <c r="H24" i="20"/>
  <c r="K24" i="20" s="1"/>
  <c r="H23" i="20"/>
  <c r="K23" i="20" s="1"/>
  <c r="J30" i="20"/>
  <c r="H30" i="20"/>
  <c r="K30" i="20" s="1"/>
  <c r="J29" i="20"/>
  <c r="H29" i="20"/>
  <c r="J28" i="20"/>
  <c r="H28" i="20"/>
  <c r="K28" i="20" s="1"/>
  <c r="I27" i="20"/>
  <c r="H27" i="20"/>
  <c r="I26" i="20"/>
  <c r="H26" i="20"/>
  <c r="I25" i="20"/>
  <c r="H25" i="20"/>
  <c r="K29" i="20" l="1"/>
  <c r="K25" i="20"/>
  <c r="K26" i="20"/>
  <c r="K27" i="20"/>
  <c r="A7" i="20" l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H16" i="20"/>
  <c r="J16" i="20"/>
  <c r="H17" i="20"/>
  <c r="J17" i="20"/>
  <c r="H13" i="20"/>
  <c r="K13" i="20" s="1"/>
  <c r="H14" i="20"/>
  <c r="K14" i="20" s="1"/>
  <c r="H15" i="20"/>
  <c r="K15" i="20" s="1"/>
  <c r="H10" i="20"/>
  <c r="I10" i="20"/>
  <c r="J10" i="20"/>
  <c r="H11" i="20"/>
  <c r="I11" i="20"/>
  <c r="J11" i="20"/>
  <c r="H12" i="20"/>
  <c r="I12" i="20"/>
  <c r="J12" i="20"/>
  <c r="H6" i="20"/>
  <c r="I6" i="20"/>
  <c r="J6" i="20"/>
  <c r="H7" i="20"/>
  <c r="I7" i="20"/>
  <c r="J7" i="20"/>
  <c r="H8" i="20"/>
  <c r="I8" i="20"/>
  <c r="J8" i="20"/>
  <c r="H9" i="20"/>
  <c r="I9" i="20"/>
  <c r="J9" i="20"/>
  <c r="J22" i="20"/>
  <c r="I22" i="20"/>
  <c r="H22" i="20"/>
  <c r="I18" i="20"/>
  <c r="H18" i="20"/>
  <c r="H21" i="20"/>
  <c r="K21" i="20" s="1"/>
  <c r="H20" i="20"/>
  <c r="K20" i="20" s="1"/>
  <c r="H19" i="20"/>
  <c r="K16" i="20" l="1"/>
  <c r="K17" i="20"/>
  <c r="K10" i="20"/>
  <c r="K7" i="20"/>
  <c r="K8" i="20"/>
  <c r="K11" i="20"/>
  <c r="K9" i="20"/>
  <c r="K12" i="20"/>
  <c r="K6" i="20"/>
  <c r="K22" i="20"/>
  <c r="K18" i="20"/>
  <c r="K19" i="20"/>
</calcChain>
</file>

<file path=xl/sharedStrings.xml><?xml version="1.0" encoding="utf-8"?>
<sst xmlns="http://schemas.openxmlformats.org/spreadsheetml/2006/main" count="151" uniqueCount="72">
  <si>
    <t>№</t>
  </si>
  <si>
    <t>Ходим исм-шарифи</t>
  </si>
  <si>
    <t>Лавозими</t>
  </si>
  <si>
    <t>Бўйруқ № ва санаси</t>
  </si>
  <si>
    <t>Директор биринчи ўринбосари</t>
  </si>
  <si>
    <t>Бозоров З.А.</t>
  </si>
  <si>
    <t>Бош мутахассис</t>
  </si>
  <si>
    <t>Хизмат сафари даври</t>
  </si>
  <si>
    <t>Хизмат сафари кунлари</t>
  </si>
  <si>
    <t>Хизмат сафари манзили</t>
  </si>
  <si>
    <t>Набиев И.К.</t>
  </si>
  <si>
    <t>Бўлим бошлиғи</t>
  </si>
  <si>
    <t>Самарқанд вилояти</t>
  </si>
  <si>
    <t>Бошқарма бошлиғи ўринбосари</t>
  </si>
  <si>
    <t>Етакчи мутахассис</t>
  </si>
  <si>
    <t>Дувлонов А.Х.</t>
  </si>
  <si>
    <t>Бухоро вилояти</t>
  </si>
  <si>
    <t>Саидмурадов Ш.Р.</t>
  </si>
  <si>
    <t>1-к  05.01.2021й</t>
  </si>
  <si>
    <t>06.01.-09.01.2021й</t>
  </si>
  <si>
    <t>2-к  05.01.2021й</t>
  </si>
  <si>
    <t>Ражабов А.Т.</t>
  </si>
  <si>
    <t>3-к  18.01.2021й</t>
  </si>
  <si>
    <t>20.01.-23.01.2021й</t>
  </si>
  <si>
    <t>Директор в.б.</t>
  </si>
  <si>
    <t>4-к  19.02.2021й</t>
  </si>
  <si>
    <t>24.02.-25.02.2021й</t>
  </si>
  <si>
    <t>22.02.-25.02.2021й</t>
  </si>
  <si>
    <t xml:space="preserve"> Самарқанд вилояти</t>
  </si>
  <si>
    <t>Абдуяминов А.</t>
  </si>
  <si>
    <t>Хайдовчи</t>
  </si>
  <si>
    <t>Эшанкулов А.</t>
  </si>
  <si>
    <t>Тохиров Ш.</t>
  </si>
  <si>
    <t>10.03.-11.03.2021й</t>
  </si>
  <si>
    <t xml:space="preserve"> Сурхандарё вилояти</t>
  </si>
  <si>
    <t>5-к  09.03.2021й</t>
  </si>
  <si>
    <t>Иргашев Т.</t>
  </si>
  <si>
    <t>8-к  01.06.2021й</t>
  </si>
  <si>
    <t>01.06.-02.03.2021й</t>
  </si>
  <si>
    <t xml:space="preserve"> Наманган вилояти</t>
  </si>
  <si>
    <t>7-к  26.05.2021й</t>
  </si>
  <si>
    <t>27.05.-28.05.2021й</t>
  </si>
  <si>
    <t>Фарғона вилояти</t>
  </si>
  <si>
    <t>9-к  02.06.2021й</t>
  </si>
  <si>
    <t>03.06.-04.06.2021й</t>
  </si>
  <si>
    <t>Кундалик харажатлар (сум)</t>
  </si>
  <si>
    <t>Яшаш жойи харажатлари (сўм)</t>
  </si>
  <si>
    <t>Транспорт харажатлари (сўм)</t>
  </si>
  <si>
    <t>Жами харажатлар (сўм)</t>
  </si>
  <si>
    <t>Саидмуродов Ш.</t>
  </si>
  <si>
    <t>Бўлим бошлиғи-бошқарма бошлиғи ўринбосари</t>
  </si>
  <si>
    <t>13-к  29.06.2021й</t>
  </si>
  <si>
    <t>30.06.-03.07.2021й</t>
  </si>
  <si>
    <t xml:space="preserve"> Фарғона, Наманган вилоятлари</t>
  </si>
  <si>
    <t>Ражабов А.</t>
  </si>
  <si>
    <t>Хурсанов А.</t>
  </si>
  <si>
    <t>14-к  05.07.2021й</t>
  </si>
  <si>
    <t>06.07.-08.07.2021й</t>
  </si>
  <si>
    <t xml:space="preserve"> Бухоро вилояти</t>
  </si>
  <si>
    <t>12-к  22.06.2021й</t>
  </si>
  <si>
    <t>23.06.-24.06.2021й</t>
  </si>
  <si>
    <t>Тошкент вилояти</t>
  </si>
  <si>
    <t>16-к  09.08.2021й</t>
  </si>
  <si>
    <t>09.08.2021й</t>
  </si>
  <si>
    <t>17-к  26.08.2021й</t>
  </si>
  <si>
    <t>26.08.-28.08.2021й</t>
  </si>
  <si>
    <t>Навои вилояти</t>
  </si>
  <si>
    <t>Жами</t>
  </si>
  <si>
    <t>МАЪЛУМОТ</t>
  </si>
  <si>
    <t>Ўзбекистон Республикаси Молия вазирлиги ҳузуридаги</t>
  </si>
  <si>
    <t>Давлат-хусусий шерикликни ривожлантириш агентлиги ходимларини</t>
  </si>
  <si>
    <t>Республика вилоятлари бўйича амалга оширилган хизмат сафарлари харажатлари тўғрисида 2021й 9 ойилиги учун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</si>
</sst>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N6" sqref="N6"/>
    </sheetView>
  </sheetViews>
  <sheetFormatPr defaultRowHeight="15" x14ac:dyDescent="0.25"/>
  <cols>
    <col min="1" max="1" width="5.28515625" customWidth="1"/>
    <col min="2" max="2" width="18.85546875" customWidth="1"/>
    <col min="3" max="3" width="19.5703125" customWidth="1"/>
    <col min="4" max="4" width="11.42578125" customWidth="1"/>
    <col min="5" max="5" width="13" customWidth="1"/>
    <col min="6" max="6" width="9.85546875" customWidth="1"/>
    <col min="7" max="7" width="19.85546875" customWidth="1"/>
    <col min="8" max="8" width="12.7109375" customWidth="1"/>
    <col min="9" max="10" width="13.7109375" customWidth="1"/>
    <col min="11" max="11" width="15.28515625" customWidth="1"/>
  </cols>
  <sheetData>
    <row r="1" spans="1:13" x14ac:dyDescent="0.25">
      <c r="A1" s="23" t="s">
        <v>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  <c r="M1" s="1"/>
    </row>
    <row r="2" spans="1:13" x14ac:dyDescent="0.25">
      <c r="A2" s="23" t="s">
        <v>70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  <c r="M2" s="1"/>
    </row>
    <row r="3" spans="1:13" x14ac:dyDescent="0.25">
      <c r="A3" s="23" t="s">
        <v>71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  <c r="M3" s="1"/>
    </row>
    <row r="4" spans="1:13" x14ac:dyDescent="0.25">
      <c r="A4" s="23" t="s">
        <v>68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1"/>
      <c r="M4" s="1"/>
    </row>
    <row r="5" spans="1:13" ht="43.5" x14ac:dyDescent="0.25">
      <c r="A5" s="5" t="s">
        <v>0</v>
      </c>
      <c r="B5" s="6" t="s">
        <v>1</v>
      </c>
      <c r="C5" s="5" t="s">
        <v>2</v>
      </c>
      <c r="D5" s="6" t="s">
        <v>3</v>
      </c>
      <c r="E5" s="6" t="s">
        <v>7</v>
      </c>
      <c r="F5" s="6" t="s">
        <v>8</v>
      </c>
      <c r="G5" s="6" t="s">
        <v>9</v>
      </c>
      <c r="H5" s="6" t="s">
        <v>45</v>
      </c>
      <c r="I5" s="6" t="s">
        <v>46</v>
      </c>
      <c r="J5" s="6" t="s">
        <v>47</v>
      </c>
      <c r="K5" s="6" t="s">
        <v>48</v>
      </c>
      <c r="L5" s="1"/>
      <c r="M5" s="1"/>
    </row>
    <row r="6" spans="1:13" ht="33.75" customHeight="1" x14ac:dyDescent="0.25">
      <c r="A6" s="4">
        <v>1</v>
      </c>
      <c r="B6" s="10" t="s">
        <v>5</v>
      </c>
      <c r="C6" s="3" t="s">
        <v>4</v>
      </c>
      <c r="D6" s="2" t="s">
        <v>18</v>
      </c>
      <c r="E6" s="14" t="s">
        <v>19</v>
      </c>
      <c r="F6" s="7">
        <v>4</v>
      </c>
      <c r="G6" s="14" t="s">
        <v>12</v>
      </c>
      <c r="H6" s="8">
        <f>223000*0.1*4</f>
        <v>89200</v>
      </c>
      <c r="I6" s="9">
        <f>250000*3</f>
        <v>750000</v>
      </c>
      <c r="J6" s="9">
        <f>55304*2</f>
        <v>110608</v>
      </c>
      <c r="K6" s="8">
        <f t="shared" ref="K6:K22" si="0">H6+I6+J6</f>
        <v>949808</v>
      </c>
      <c r="L6" s="1"/>
      <c r="M6" s="1"/>
    </row>
    <row r="7" spans="1:13" ht="35.25" customHeight="1" x14ac:dyDescent="0.25">
      <c r="A7" s="4">
        <f>A6+1</f>
        <v>2</v>
      </c>
      <c r="B7" s="10" t="s">
        <v>17</v>
      </c>
      <c r="C7" s="3" t="s">
        <v>13</v>
      </c>
      <c r="D7" s="2" t="s">
        <v>18</v>
      </c>
      <c r="E7" s="14" t="s">
        <v>19</v>
      </c>
      <c r="F7" s="7">
        <v>4</v>
      </c>
      <c r="G7" s="14" t="s">
        <v>12</v>
      </c>
      <c r="H7" s="8">
        <f>223000*0.1*4</f>
        <v>89200</v>
      </c>
      <c r="I7" s="9">
        <f>250000*3</f>
        <v>750000</v>
      </c>
      <c r="J7" s="9">
        <f>55304*2</f>
        <v>110608</v>
      </c>
      <c r="K7" s="8">
        <f t="shared" si="0"/>
        <v>949808</v>
      </c>
      <c r="L7" s="1"/>
      <c r="M7" s="1"/>
    </row>
    <row r="8" spans="1:13" ht="33.75" customHeight="1" x14ac:dyDescent="0.25">
      <c r="A8" s="4">
        <f t="shared" ref="A8:A22" si="1">A7+1</f>
        <v>3</v>
      </c>
      <c r="B8" s="10" t="s">
        <v>10</v>
      </c>
      <c r="C8" s="3" t="s">
        <v>11</v>
      </c>
      <c r="D8" s="2" t="s">
        <v>18</v>
      </c>
      <c r="E8" s="14" t="s">
        <v>19</v>
      </c>
      <c r="F8" s="7">
        <v>4</v>
      </c>
      <c r="G8" s="14" t="s">
        <v>12</v>
      </c>
      <c r="H8" s="8">
        <f>223000*0.1*4</f>
        <v>89200</v>
      </c>
      <c r="I8" s="9">
        <f>250000*3</f>
        <v>750000</v>
      </c>
      <c r="J8" s="9">
        <f>55304*2</f>
        <v>110608</v>
      </c>
      <c r="K8" s="8">
        <f t="shared" si="0"/>
        <v>949808</v>
      </c>
      <c r="L8" s="1"/>
      <c r="M8" s="1"/>
    </row>
    <row r="9" spans="1:13" ht="35.25" customHeight="1" x14ac:dyDescent="0.25">
      <c r="A9" s="4">
        <f t="shared" si="1"/>
        <v>4</v>
      </c>
      <c r="B9" s="10" t="s">
        <v>15</v>
      </c>
      <c r="C9" s="3" t="s">
        <v>14</v>
      </c>
      <c r="D9" s="2" t="s">
        <v>20</v>
      </c>
      <c r="E9" s="14" t="s">
        <v>19</v>
      </c>
      <c r="F9" s="7">
        <v>4</v>
      </c>
      <c r="G9" s="14" t="s">
        <v>12</v>
      </c>
      <c r="H9" s="8">
        <f>223000*0.1*4</f>
        <v>89200</v>
      </c>
      <c r="I9" s="9">
        <f>250000*3</f>
        <v>750000</v>
      </c>
      <c r="J9" s="9">
        <f>55304*2</f>
        <v>110608</v>
      </c>
      <c r="K9" s="8">
        <f t="shared" si="0"/>
        <v>949808</v>
      </c>
      <c r="L9" s="1"/>
      <c r="M9" s="1"/>
    </row>
    <row r="10" spans="1:13" ht="33.75" customHeight="1" x14ac:dyDescent="0.25">
      <c r="A10" s="4">
        <f t="shared" si="1"/>
        <v>5</v>
      </c>
      <c r="B10" s="10" t="s">
        <v>5</v>
      </c>
      <c r="C10" s="3" t="s">
        <v>4</v>
      </c>
      <c r="D10" s="2" t="s">
        <v>22</v>
      </c>
      <c r="E10" s="14" t="s">
        <v>23</v>
      </c>
      <c r="F10" s="7">
        <v>4</v>
      </c>
      <c r="G10" s="14" t="s">
        <v>16</v>
      </c>
      <c r="H10" s="8">
        <f>223000*0.1*4</f>
        <v>89200</v>
      </c>
      <c r="I10" s="9">
        <f>44600*4</f>
        <v>178400</v>
      </c>
      <c r="J10" s="9">
        <f>148060+173000</f>
        <v>321060</v>
      </c>
      <c r="K10" s="8">
        <f t="shared" si="0"/>
        <v>588660</v>
      </c>
      <c r="L10" s="1"/>
      <c r="M10" s="1"/>
    </row>
    <row r="11" spans="1:13" ht="35.25" customHeight="1" x14ac:dyDescent="0.25">
      <c r="A11" s="4">
        <f t="shared" si="1"/>
        <v>6</v>
      </c>
      <c r="B11" s="10" t="s">
        <v>21</v>
      </c>
      <c r="C11" s="3" t="s">
        <v>6</v>
      </c>
      <c r="D11" s="2" t="s">
        <v>22</v>
      </c>
      <c r="E11" s="14" t="s">
        <v>23</v>
      </c>
      <c r="F11" s="7">
        <v>3</v>
      </c>
      <c r="G11" s="14" t="s">
        <v>16</v>
      </c>
      <c r="H11" s="8">
        <f>223000*0.1*3</f>
        <v>66900</v>
      </c>
      <c r="I11" s="9">
        <f>44600*3</f>
        <v>133800</v>
      </c>
      <c r="J11" s="9">
        <f>148060+173000</f>
        <v>321060</v>
      </c>
      <c r="K11" s="8">
        <f t="shared" si="0"/>
        <v>521760</v>
      </c>
      <c r="L11" s="1"/>
      <c r="M11" s="1"/>
    </row>
    <row r="12" spans="1:13" ht="35.25" customHeight="1" x14ac:dyDescent="0.25">
      <c r="A12" s="4">
        <f t="shared" si="1"/>
        <v>7</v>
      </c>
      <c r="B12" s="10" t="s">
        <v>15</v>
      </c>
      <c r="C12" s="3" t="s">
        <v>14</v>
      </c>
      <c r="D12" s="2" t="s">
        <v>22</v>
      </c>
      <c r="E12" s="14" t="s">
        <v>23</v>
      </c>
      <c r="F12" s="7">
        <v>3</v>
      </c>
      <c r="G12" s="14" t="s">
        <v>16</v>
      </c>
      <c r="H12" s="8">
        <f>223000*0.1*3</f>
        <v>66900</v>
      </c>
      <c r="I12" s="9">
        <f>44600*3</f>
        <v>133800</v>
      </c>
      <c r="J12" s="9">
        <f>148060+173000</f>
        <v>321060</v>
      </c>
      <c r="K12" s="8">
        <f t="shared" si="0"/>
        <v>521760</v>
      </c>
      <c r="L12" s="1"/>
      <c r="M12" s="1"/>
    </row>
    <row r="13" spans="1:13" ht="33.75" customHeight="1" x14ac:dyDescent="0.25">
      <c r="A13" s="4">
        <f t="shared" si="1"/>
        <v>8</v>
      </c>
      <c r="B13" s="10" t="s">
        <v>5</v>
      </c>
      <c r="C13" s="3" t="s">
        <v>24</v>
      </c>
      <c r="D13" s="2" t="s">
        <v>25</v>
      </c>
      <c r="E13" s="11" t="s">
        <v>26</v>
      </c>
      <c r="F13" s="7">
        <v>2</v>
      </c>
      <c r="G13" s="14" t="s">
        <v>28</v>
      </c>
      <c r="H13" s="8">
        <f>245000*0.1*2</f>
        <v>49000</v>
      </c>
      <c r="I13" s="9">
        <v>250000</v>
      </c>
      <c r="J13" s="9">
        <v>0</v>
      </c>
      <c r="K13" s="8">
        <f t="shared" si="0"/>
        <v>299000</v>
      </c>
      <c r="L13" s="1"/>
      <c r="M13" s="1"/>
    </row>
    <row r="14" spans="1:13" ht="35.25" customHeight="1" x14ac:dyDescent="0.25">
      <c r="A14" s="4">
        <f t="shared" si="1"/>
        <v>9</v>
      </c>
      <c r="B14" s="10" t="s">
        <v>10</v>
      </c>
      <c r="C14" s="3" t="s">
        <v>11</v>
      </c>
      <c r="D14" s="2" t="s">
        <v>25</v>
      </c>
      <c r="E14" s="11" t="s">
        <v>27</v>
      </c>
      <c r="F14" s="7">
        <v>4</v>
      </c>
      <c r="G14" s="14" t="s">
        <v>28</v>
      </c>
      <c r="H14" s="8">
        <f>245000*0.1*4</f>
        <v>98000</v>
      </c>
      <c r="I14" s="9">
        <v>250000</v>
      </c>
      <c r="J14" s="9">
        <v>0</v>
      </c>
      <c r="K14" s="8">
        <f t="shared" si="0"/>
        <v>348000</v>
      </c>
      <c r="L14" s="1"/>
      <c r="M14" s="1"/>
    </row>
    <row r="15" spans="1:13" ht="35.25" customHeight="1" x14ac:dyDescent="0.25">
      <c r="A15" s="4">
        <f t="shared" si="1"/>
        <v>10</v>
      </c>
      <c r="B15" s="10" t="s">
        <v>29</v>
      </c>
      <c r="C15" s="3" t="s">
        <v>30</v>
      </c>
      <c r="D15" s="2" t="s">
        <v>25</v>
      </c>
      <c r="E15" s="11" t="s">
        <v>26</v>
      </c>
      <c r="F15" s="7">
        <v>2</v>
      </c>
      <c r="G15" s="14" t="s">
        <v>28</v>
      </c>
      <c r="H15" s="8">
        <f>245000*0.1*2</f>
        <v>49000</v>
      </c>
      <c r="I15" s="9">
        <v>250000</v>
      </c>
      <c r="J15" s="9">
        <v>0</v>
      </c>
      <c r="K15" s="8">
        <f t="shared" si="0"/>
        <v>299000</v>
      </c>
      <c r="L15" s="1"/>
      <c r="M15" s="1"/>
    </row>
    <row r="16" spans="1:13" ht="33.75" customHeight="1" x14ac:dyDescent="0.25">
      <c r="A16" s="4">
        <f t="shared" si="1"/>
        <v>11</v>
      </c>
      <c r="B16" s="10" t="s">
        <v>31</v>
      </c>
      <c r="C16" s="3" t="s">
        <v>6</v>
      </c>
      <c r="D16" s="2" t="s">
        <v>35</v>
      </c>
      <c r="E16" s="11" t="s">
        <v>33</v>
      </c>
      <c r="F16" s="7">
        <v>2</v>
      </c>
      <c r="G16" s="14" t="s">
        <v>34</v>
      </c>
      <c r="H16" s="8">
        <f>245000*0.1*2</f>
        <v>49000</v>
      </c>
      <c r="I16" s="9">
        <v>110000</v>
      </c>
      <c r="J16" s="8">
        <f>190350*2</f>
        <v>380700</v>
      </c>
      <c r="K16" s="8">
        <f t="shared" si="0"/>
        <v>539700</v>
      </c>
      <c r="L16" s="1"/>
      <c r="M16" s="1"/>
    </row>
    <row r="17" spans="1:13" ht="35.25" customHeight="1" x14ac:dyDescent="0.25">
      <c r="A17" s="4">
        <f t="shared" si="1"/>
        <v>12</v>
      </c>
      <c r="B17" s="10" t="s">
        <v>32</v>
      </c>
      <c r="C17" s="3" t="s">
        <v>14</v>
      </c>
      <c r="D17" s="2" t="s">
        <v>35</v>
      </c>
      <c r="E17" s="11" t="s">
        <v>33</v>
      </c>
      <c r="F17" s="7">
        <v>2</v>
      </c>
      <c r="G17" s="14" t="s">
        <v>34</v>
      </c>
      <c r="H17" s="8">
        <f>245000*0.1*2</f>
        <v>49000</v>
      </c>
      <c r="I17" s="9">
        <v>110000</v>
      </c>
      <c r="J17" s="8">
        <f>190350*2</f>
        <v>380700</v>
      </c>
      <c r="K17" s="8">
        <f t="shared" si="0"/>
        <v>539700</v>
      </c>
      <c r="L17" s="1"/>
      <c r="M17" s="1"/>
    </row>
    <row r="18" spans="1:13" ht="33.75" customHeight="1" x14ac:dyDescent="0.25">
      <c r="A18" s="4">
        <f t="shared" si="1"/>
        <v>13</v>
      </c>
      <c r="B18" s="10" t="s">
        <v>10</v>
      </c>
      <c r="C18" s="3" t="s">
        <v>11</v>
      </c>
      <c r="D18" s="2" t="s">
        <v>40</v>
      </c>
      <c r="E18" s="11" t="s">
        <v>41</v>
      </c>
      <c r="F18" s="7">
        <v>2</v>
      </c>
      <c r="G18" s="11" t="s">
        <v>42</v>
      </c>
      <c r="H18" s="8">
        <f t="shared" ref="H18:H22" si="2">245000*0.1*2</f>
        <v>49000</v>
      </c>
      <c r="I18" s="9">
        <f>49000*2</f>
        <v>98000</v>
      </c>
      <c r="J18" s="9">
        <v>128968</v>
      </c>
      <c r="K18" s="8">
        <f t="shared" si="0"/>
        <v>275968</v>
      </c>
      <c r="L18" s="1"/>
      <c r="M18" s="1"/>
    </row>
    <row r="19" spans="1:13" ht="33.75" customHeight="1" x14ac:dyDescent="0.25">
      <c r="A19" s="4">
        <f t="shared" si="1"/>
        <v>14</v>
      </c>
      <c r="B19" s="10" t="s">
        <v>5</v>
      </c>
      <c r="C19" s="3" t="s">
        <v>24</v>
      </c>
      <c r="D19" s="2" t="s">
        <v>37</v>
      </c>
      <c r="E19" s="11" t="s">
        <v>38</v>
      </c>
      <c r="F19" s="7">
        <v>2</v>
      </c>
      <c r="G19" s="14" t="s">
        <v>39</v>
      </c>
      <c r="H19" s="8">
        <f>245000*0.1*2</f>
        <v>49000</v>
      </c>
      <c r="I19" s="9">
        <v>200000</v>
      </c>
      <c r="J19" s="9">
        <v>0</v>
      </c>
      <c r="K19" s="8">
        <f t="shared" si="0"/>
        <v>249000</v>
      </c>
      <c r="L19" s="1"/>
      <c r="M19" s="1"/>
    </row>
    <row r="20" spans="1:13" ht="33.75" customHeight="1" x14ac:dyDescent="0.25">
      <c r="A20" s="4">
        <f t="shared" si="1"/>
        <v>15</v>
      </c>
      <c r="B20" s="10" t="s">
        <v>36</v>
      </c>
      <c r="C20" s="3" t="s">
        <v>11</v>
      </c>
      <c r="D20" s="2" t="s">
        <v>37</v>
      </c>
      <c r="E20" s="11" t="s">
        <v>38</v>
      </c>
      <c r="F20" s="7">
        <v>2</v>
      </c>
      <c r="G20" s="14" t="s">
        <v>39</v>
      </c>
      <c r="H20" s="8">
        <f t="shared" si="2"/>
        <v>49000</v>
      </c>
      <c r="I20" s="9">
        <v>200000</v>
      </c>
      <c r="J20" s="9">
        <v>0</v>
      </c>
      <c r="K20" s="8">
        <f t="shared" si="0"/>
        <v>249000</v>
      </c>
      <c r="L20" s="1"/>
      <c r="M20" s="1"/>
    </row>
    <row r="21" spans="1:13" ht="35.25" customHeight="1" x14ac:dyDescent="0.25">
      <c r="A21" s="4">
        <f t="shared" si="1"/>
        <v>16</v>
      </c>
      <c r="B21" s="10" t="s">
        <v>29</v>
      </c>
      <c r="C21" s="3" t="s">
        <v>30</v>
      </c>
      <c r="D21" s="2" t="s">
        <v>37</v>
      </c>
      <c r="E21" s="11" t="s">
        <v>38</v>
      </c>
      <c r="F21" s="7">
        <v>2</v>
      </c>
      <c r="G21" s="14" t="s">
        <v>39</v>
      </c>
      <c r="H21" s="8">
        <f t="shared" si="2"/>
        <v>49000</v>
      </c>
      <c r="I21" s="9">
        <v>200000</v>
      </c>
      <c r="J21" s="8">
        <v>0</v>
      </c>
      <c r="K21" s="8">
        <f t="shared" si="0"/>
        <v>249000</v>
      </c>
      <c r="L21" s="1"/>
      <c r="M21" s="1"/>
    </row>
    <row r="22" spans="1:13" ht="33.75" customHeight="1" x14ac:dyDescent="0.25">
      <c r="A22" s="4">
        <f t="shared" si="1"/>
        <v>17</v>
      </c>
      <c r="B22" s="10" t="s">
        <v>10</v>
      </c>
      <c r="C22" s="3" t="s">
        <v>11</v>
      </c>
      <c r="D22" s="12" t="s">
        <v>43</v>
      </c>
      <c r="E22" s="13" t="s">
        <v>44</v>
      </c>
      <c r="F22" s="7">
        <v>2</v>
      </c>
      <c r="G22" s="11" t="s">
        <v>16</v>
      </c>
      <c r="H22" s="8">
        <f t="shared" si="2"/>
        <v>49000</v>
      </c>
      <c r="I22" s="9">
        <f>49000*2</f>
        <v>98000</v>
      </c>
      <c r="J22" s="9">
        <f>110940+110940</f>
        <v>221880</v>
      </c>
      <c r="K22" s="8">
        <f t="shared" si="0"/>
        <v>368880</v>
      </c>
      <c r="L22" s="1"/>
      <c r="M22" s="1"/>
    </row>
    <row r="23" spans="1:13" ht="45.75" customHeight="1" x14ac:dyDescent="0.25">
      <c r="A23" s="4">
        <v>18</v>
      </c>
      <c r="B23" s="10" t="s">
        <v>49</v>
      </c>
      <c r="C23" s="3" t="s">
        <v>50</v>
      </c>
      <c r="D23" s="2" t="s">
        <v>59</v>
      </c>
      <c r="E23" s="11" t="s">
        <v>60</v>
      </c>
      <c r="F23" s="7">
        <v>2</v>
      </c>
      <c r="G23" s="14" t="s">
        <v>61</v>
      </c>
      <c r="H23" s="8">
        <f>245000*0.1*2</f>
        <v>49000</v>
      </c>
      <c r="I23" s="9"/>
      <c r="J23" s="9"/>
      <c r="K23" s="8">
        <f t="shared" ref="K23:K32" si="3">H23+I23+J23</f>
        <v>49000</v>
      </c>
      <c r="L23" s="1"/>
      <c r="M23" s="1"/>
    </row>
    <row r="24" spans="1:13" ht="33.75" customHeight="1" x14ac:dyDescent="0.25">
      <c r="A24" s="4">
        <v>19</v>
      </c>
      <c r="B24" s="10" t="s">
        <v>54</v>
      </c>
      <c r="C24" s="3" t="s">
        <v>6</v>
      </c>
      <c r="D24" s="2" t="s">
        <v>59</v>
      </c>
      <c r="E24" s="11" t="s">
        <v>60</v>
      </c>
      <c r="F24" s="7">
        <v>2</v>
      </c>
      <c r="G24" s="14" t="s">
        <v>61</v>
      </c>
      <c r="H24" s="8">
        <f>245000*0.1*2</f>
        <v>49000</v>
      </c>
      <c r="I24" s="9"/>
      <c r="J24" s="9"/>
      <c r="K24" s="8">
        <f t="shared" si="3"/>
        <v>49000</v>
      </c>
      <c r="L24" s="1"/>
      <c r="M24" s="1"/>
    </row>
    <row r="25" spans="1:13" ht="45.75" customHeight="1" x14ac:dyDescent="0.25">
      <c r="A25" s="4">
        <v>20</v>
      </c>
      <c r="B25" s="10" t="s">
        <v>49</v>
      </c>
      <c r="C25" s="3" t="s">
        <v>50</v>
      </c>
      <c r="D25" s="2" t="s">
        <v>51</v>
      </c>
      <c r="E25" s="11" t="s">
        <v>52</v>
      </c>
      <c r="F25" s="7">
        <v>4</v>
      </c>
      <c r="G25" s="14" t="s">
        <v>53</v>
      </c>
      <c r="H25" s="8">
        <f>245000*0.1*4</f>
        <v>98000</v>
      </c>
      <c r="I25" s="9">
        <f>220000+760000</f>
        <v>980000</v>
      </c>
      <c r="J25" s="9">
        <v>135828</v>
      </c>
      <c r="K25" s="8">
        <f t="shared" si="3"/>
        <v>1213828</v>
      </c>
      <c r="L25" s="1"/>
      <c r="M25" s="1"/>
    </row>
    <row r="26" spans="1:13" ht="33.75" customHeight="1" x14ac:dyDescent="0.25">
      <c r="A26" s="4">
        <v>21</v>
      </c>
      <c r="B26" s="10" t="s">
        <v>54</v>
      </c>
      <c r="C26" s="3" t="s">
        <v>6</v>
      </c>
      <c r="D26" s="2" t="s">
        <v>51</v>
      </c>
      <c r="E26" s="11" t="s">
        <v>52</v>
      </c>
      <c r="F26" s="7">
        <v>4</v>
      </c>
      <c r="G26" s="14" t="s">
        <v>53</v>
      </c>
      <c r="H26" s="8">
        <f t="shared" ref="H26:H27" si="4">245000*0.1*4</f>
        <v>98000</v>
      </c>
      <c r="I26" s="9">
        <f t="shared" ref="I26:I27" si="5">220000+760000</f>
        <v>980000</v>
      </c>
      <c r="J26" s="9">
        <v>135828</v>
      </c>
      <c r="K26" s="8">
        <f t="shared" si="3"/>
        <v>1213828</v>
      </c>
      <c r="L26" s="1"/>
      <c r="M26" s="1"/>
    </row>
    <row r="27" spans="1:13" ht="35.25" customHeight="1" x14ac:dyDescent="0.25">
      <c r="A27" s="4">
        <v>22</v>
      </c>
      <c r="B27" s="10" t="s">
        <v>55</v>
      </c>
      <c r="C27" s="3" t="s">
        <v>14</v>
      </c>
      <c r="D27" s="2" t="s">
        <v>51</v>
      </c>
      <c r="E27" s="11" t="s">
        <v>52</v>
      </c>
      <c r="F27" s="7">
        <v>4</v>
      </c>
      <c r="G27" s="14" t="s">
        <v>53</v>
      </c>
      <c r="H27" s="8">
        <f t="shared" si="4"/>
        <v>98000</v>
      </c>
      <c r="I27" s="9">
        <f t="shared" si="5"/>
        <v>980000</v>
      </c>
      <c r="J27" s="9">
        <v>135828</v>
      </c>
      <c r="K27" s="8">
        <f t="shared" si="3"/>
        <v>1213828</v>
      </c>
      <c r="L27" s="1"/>
      <c r="M27" s="1"/>
    </row>
    <row r="28" spans="1:13" ht="45.75" customHeight="1" x14ac:dyDescent="0.25">
      <c r="A28" s="4">
        <v>23</v>
      </c>
      <c r="B28" s="10" t="s">
        <v>49</v>
      </c>
      <c r="C28" s="3" t="s">
        <v>50</v>
      </c>
      <c r="D28" s="2" t="s">
        <v>56</v>
      </c>
      <c r="E28" s="11" t="s">
        <v>57</v>
      </c>
      <c r="F28" s="7">
        <v>3</v>
      </c>
      <c r="G28" s="14" t="s">
        <v>58</v>
      </c>
      <c r="H28" s="8">
        <f>245000*0.1*3</f>
        <v>73500</v>
      </c>
      <c r="I28" s="9">
        <v>500000</v>
      </c>
      <c r="J28" s="9">
        <f>313790+173000</f>
        <v>486790</v>
      </c>
      <c r="K28" s="8">
        <f t="shared" si="3"/>
        <v>1060290</v>
      </c>
      <c r="L28" s="1"/>
      <c r="M28" s="1"/>
    </row>
    <row r="29" spans="1:13" ht="33.75" customHeight="1" x14ac:dyDescent="0.25">
      <c r="A29" s="4">
        <v>24</v>
      </c>
      <c r="B29" s="10" t="s">
        <v>54</v>
      </c>
      <c r="C29" s="3" t="s">
        <v>6</v>
      </c>
      <c r="D29" s="2" t="s">
        <v>56</v>
      </c>
      <c r="E29" s="11" t="s">
        <v>57</v>
      </c>
      <c r="F29" s="7">
        <v>3</v>
      </c>
      <c r="G29" s="14" t="s">
        <v>58</v>
      </c>
      <c r="H29" s="8">
        <f t="shared" ref="H29:H30" si="6">245000*0.1*3</f>
        <v>73500</v>
      </c>
      <c r="I29" s="9"/>
      <c r="J29" s="9">
        <f t="shared" ref="J29:J30" si="7">313790+173000</f>
        <v>486790</v>
      </c>
      <c r="K29" s="8">
        <f t="shared" si="3"/>
        <v>560290</v>
      </c>
      <c r="L29" s="1"/>
      <c r="M29" s="1"/>
    </row>
    <row r="30" spans="1:13" ht="35.25" customHeight="1" x14ac:dyDescent="0.25">
      <c r="A30" s="15">
        <v>25</v>
      </c>
      <c r="B30" s="10" t="s">
        <v>55</v>
      </c>
      <c r="C30" s="3" t="s">
        <v>14</v>
      </c>
      <c r="D30" s="2" t="s">
        <v>56</v>
      </c>
      <c r="E30" s="11" t="s">
        <v>57</v>
      </c>
      <c r="F30" s="7">
        <v>3</v>
      </c>
      <c r="G30" s="14" t="s">
        <v>58</v>
      </c>
      <c r="H30" s="8">
        <f t="shared" si="6"/>
        <v>73500</v>
      </c>
      <c r="I30" s="9">
        <v>500000</v>
      </c>
      <c r="J30" s="9">
        <f t="shared" si="7"/>
        <v>486790</v>
      </c>
      <c r="K30" s="8">
        <f t="shared" si="3"/>
        <v>1060290</v>
      </c>
      <c r="L30" s="1"/>
      <c r="M30" s="1"/>
    </row>
    <row r="31" spans="1:13" ht="35.25" customHeight="1" x14ac:dyDescent="0.25">
      <c r="A31" s="4">
        <v>26</v>
      </c>
      <c r="B31" s="10" t="s">
        <v>55</v>
      </c>
      <c r="C31" s="3" t="s">
        <v>14</v>
      </c>
      <c r="D31" s="2" t="s">
        <v>62</v>
      </c>
      <c r="E31" s="11" t="s">
        <v>63</v>
      </c>
      <c r="F31" s="7">
        <v>1</v>
      </c>
      <c r="G31" s="11" t="s">
        <v>42</v>
      </c>
      <c r="H31" s="8">
        <f>245000*0.1</f>
        <v>24500</v>
      </c>
      <c r="I31" s="9"/>
      <c r="J31" s="9">
        <v>128968</v>
      </c>
      <c r="K31" s="8">
        <f t="shared" si="3"/>
        <v>153468</v>
      </c>
      <c r="L31" s="1"/>
      <c r="M31" s="1"/>
    </row>
    <row r="32" spans="1:13" ht="45.75" customHeight="1" x14ac:dyDescent="0.25">
      <c r="A32" s="15">
        <v>27</v>
      </c>
      <c r="B32" s="16" t="s">
        <v>5</v>
      </c>
      <c r="C32" s="17" t="s">
        <v>4</v>
      </c>
      <c r="D32" s="11" t="s">
        <v>64</v>
      </c>
      <c r="E32" s="11" t="s">
        <v>65</v>
      </c>
      <c r="F32" s="18">
        <v>2</v>
      </c>
      <c r="G32" s="17" t="s">
        <v>66</v>
      </c>
      <c r="H32" s="19">
        <f>245000*0.1*2</f>
        <v>49000</v>
      </c>
      <c r="I32" s="20">
        <f>49000*2</f>
        <v>98000</v>
      </c>
      <c r="J32" s="20">
        <v>185024</v>
      </c>
      <c r="K32" s="19">
        <f t="shared" si="3"/>
        <v>332024</v>
      </c>
      <c r="L32" s="1"/>
      <c r="M32" s="1"/>
    </row>
    <row r="33" spans="1:13" x14ac:dyDescent="0.25">
      <c r="A33" s="4"/>
      <c r="B33" s="5" t="s">
        <v>67</v>
      </c>
      <c r="C33" s="21"/>
      <c r="D33" s="21"/>
      <c r="E33" s="21"/>
      <c r="F33" s="21"/>
      <c r="G33" s="21"/>
      <c r="H33" s="22"/>
      <c r="I33" s="22"/>
      <c r="J33" s="22"/>
      <c r="K33" s="22">
        <f>SUM(K6:K32)</f>
        <v>15754506</v>
      </c>
      <c r="L33" s="1"/>
      <c r="M33" s="1"/>
    </row>
  </sheetData>
  <mergeCells count="4">
    <mergeCell ref="A1:K1"/>
    <mergeCell ref="A3:K3"/>
    <mergeCell ref="A4:K4"/>
    <mergeCell ref="A2:K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ой свод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2021-10-20T05:18:31Z</dcterms:modified>
</cp:coreProperties>
</file>